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Parâmetros" sheetId="1" r:id="rId1"/>
    <sheet name="Carbono Equivalente Handbook" sheetId="2" state="hidden" r:id="rId2"/>
    <sheet name="UCS" sheetId="3" state="hidden" r:id="rId3"/>
    <sheet name="Pcm" sheetId="4" state="hidden" r:id="rId4"/>
    <sheet name="Carbono Equivalente N133REV N" sheetId="5" state="hidden" r:id="rId5"/>
    <sheet name="Carbono Equivalente N2163REVC" sheetId="6" state="hidden" r:id="rId6"/>
    <sheet name="Carbono Equivalente N1678REVe" sheetId="7" state="hidden" r:id="rId7"/>
    <sheet name=" Psr e DeltaG" sheetId="8" state="hidden" r:id="rId8"/>
    <sheet name="Bruscato" sheetId="9" state="hidden" r:id="rId9"/>
    <sheet name="Fator J" sheetId="10" state="hidden" r:id="rId10"/>
  </sheets>
  <definedNames>
    <definedName name="_xlfn.CONCAT" hidden="1">#NAME?</definedName>
  </definedNames>
  <calcPr fullCalcOnLoad="1"/>
</workbook>
</file>

<file path=xl/comments1.xml><?xml version="1.0" encoding="utf-8"?>
<comments xmlns="http://schemas.openxmlformats.org/spreadsheetml/2006/main">
  <authors>
    <author>Henrique Fontes</author>
  </authors>
  <commentList>
    <comment ref="O10" authorId="0">
      <text>
        <r>
          <rPr>
            <b/>
            <sz val="9"/>
            <rFont val="Segoe UI"/>
            <family val="2"/>
          </rPr>
          <t>conforme ASM Handbook vol 6</t>
        </r>
      </text>
    </comment>
  </commentList>
</comments>
</file>

<file path=xl/comments5.xml><?xml version="1.0" encoding="utf-8"?>
<comments xmlns="http://schemas.openxmlformats.org/spreadsheetml/2006/main">
  <authors>
    <author>Henrique Fontes</author>
  </authors>
  <commentList>
    <comment ref="E21" authorId="0">
      <text>
        <r>
          <rPr>
            <b/>
            <sz val="9"/>
            <rFont val="Segoe UI"/>
            <family val="2"/>
          </rPr>
          <t>T = 200xCeq
obtido do metals vol 6</t>
        </r>
      </text>
    </comment>
  </commentList>
</comments>
</file>

<file path=xl/sharedStrings.xml><?xml version="1.0" encoding="utf-8"?>
<sst xmlns="http://schemas.openxmlformats.org/spreadsheetml/2006/main" count="187" uniqueCount="85">
  <si>
    <t>CE = C + Mn/6 + (Cr+Mo+V+Si)/5 + (Ni+Cu)/15</t>
  </si>
  <si>
    <t>C</t>
  </si>
  <si>
    <t>Mn</t>
  </si>
  <si>
    <t>Cr</t>
  </si>
  <si>
    <t>Ni</t>
  </si>
  <si>
    <t>Mo</t>
  </si>
  <si>
    <t>Si</t>
  </si>
  <si>
    <t>Cu</t>
  </si>
  <si>
    <t>V</t>
  </si>
  <si>
    <t>CE=</t>
  </si>
  <si>
    <t>Entre com a composição química</t>
  </si>
  <si>
    <t>Psr = Cr + Cu + 2Mo + 10V + 7Nb + 5Ti - 2</t>
  </si>
  <si>
    <t>Nb</t>
  </si>
  <si>
    <t>Ti</t>
  </si>
  <si>
    <t>Psr=</t>
  </si>
  <si>
    <t>CE = C + Mn/6 + (Cr+Ni+Mo)/5 + (Ni+Cu)/15</t>
  </si>
  <si>
    <t>CE = C + Mn/6 + (Cr+Mo+V)/5 + (Cu+Ni)/15</t>
  </si>
  <si>
    <t>Pcm=</t>
  </si>
  <si>
    <t>Pcm = C + Si/30 + (Mn+Cu+Cr)/20 + Ni/60 + Mo/15 + V/10 + 5B</t>
  </si>
  <si>
    <t>B</t>
  </si>
  <si>
    <t>Ito-Bessyo (pcm)</t>
  </si>
  <si>
    <t>X = (10P + 5Sb + 4Sn +As) / 100</t>
  </si>
  <si>
    <t>P</t>
  </si>
  <si>
    <t>Sb</t>
  </si>
  <si>
    <t>Sn</t>
  </si>
  <si>
    <t>As</t>
  </si>
  <si>
    <t>X=</t>
  </si>
  <si>
    <t>Parâmetro de susceptibilidade a fragilização do metal de solda (Fator de Bruscato) - menor ou igual a 15 ppm (0,0015 %) não susceptível</t>
  </si>
  <si>
    <t>J=</t>
  </si>
  <si>
    <t>J = (Si + Mn) x (P + Sn) x 10000</t>
  </si>
  <si>
    <r>
      <t>CE</t>
    </r>
    <r>
      <rPr>
        <vertAlign val="subscript"/>
        <sz val="10"/>
        <rFont val="Arial"/>
        <family val="2"/>
      </rPr>
      <t>IIW</t>
    </r>
    <r>
      <rPr>
        <sz val="10"/>
        <rFont val="Arial"/>
        <family val="0"/>
      </rPr>
      <t xml:space="preserve"> = C + Mn/6 + (Cr+Mo+V)/5 + (Ni+Cu)/15</t>
    </r>
  </si>
  <si>
    <t>Ito criou o parâmetro PSR e Nakamura o parâmetro deltaG. Quando os valores são inferiores a zero não há risco de trincamento por reaquecimento, ou seja, valores iguais ou superioresa zero há o risco</t>
  </si>
  <si>
    <t>DeltaG = Cr + 3,3Mo + 9,1V - 2</t>
  </si>
  <si>
    <t>DeltaG=</t>
  </si>
  <si>
    <t>ºC</t>
  </si>
  <si>
    <t>Pré aquecimento min.</t>
  </si>
  <si>
    <r>
      <t>UCS</t>
    </r>
    <r>
      <rPr>
        <sz val="10"/>
        <rFont val="Arial"/>
        <family val="0"/>
      </rPr>
      <t xml:space="preserve"> = 230C + 190S + 75P + 45Nb - 12,3Si - 5,4Mn</t>
    </r>
  </si>
  <si>
    <t>S</t>
  </si>
  <si>
    <t>UCS=</t>
  </si>
  <si>
    <t>Entre com a composição química do metal de solda</t>
  </si>
  <si>
    <t>UCS entre 10 e e 30 há risco moderado</t>
  </si>
  <si>
    <t>UCS até 10 baixíssimo risco de trinca à quente</t>
  </si>
  <si>
    <t>UCS acima de 30 o risco é grande de trinca à quente</t>
  </si>
  <si>
    <t>pcm menor ou igual a 0,20% o risco de trincamento é pequeno ou quase nulo (há literatura que limita a 0,18%)</t>
  </si>
  <si>
    <t>usado quando o teor de carbono não é superior a 0,11% (ver AWS D1.1), sendo que há literatura que diz até 0,12%</t>
  </si>
  <si>
    <t>para aço inox Creq / Nieq &gt;1,5 não ocorre trinca à quente</t>
  </si>
  <si>
    <t>d/w entre 0,5 e 0,8 para evitar trinca à quente</t>
  </si>
  <si>
    <t>TRINCA A FRIO</t>
  </si>
  <si>
    <t>TRINCA À QUENTE</t>
  </si>
  <si>
    <r>
      <t xml:space="preserve">Parâmetro de susceptibilidade de </t>
    </r>
    <r>
      <rPr>
        <sz val="10"/>
        <color indexed="10"/>
        <rFont val="Arial"/>
        <family val="2"/>
      </rPr>
      <t>trinca de  reaquecimento</t>
    </r>
  </si>
  <si>
    <t>Entre com a composição química do metal de base</t>
  </si>
  <si>
    <t>d = profundidade do passe</t>
  </si>
  <si>
    <t>w = largura do passe</t>
  </si>
  <si>
    <t>muito usado para SAW</t>
  </si>
  <si>
    <r>
      <t xml:space="preserve">UCS significa </t>
    </r>
    <r>
      <rPr>
        <u val="single"/>
        <sz val="10"/>
        <rFont val="Arial"/>
        <family val="2"/>
      </rPr>
      <t>units of crack susceptibility</t>
    </r>
  </si>
  <si>
    <r>
      <t xml:space="preserve">Entre com a composição química do </t>
    </r>
    <r>
      <rPr>
        <sz val="10"/>
        <color indexed="10"/>
        <rFont val="Arial"/>
        <family val="2"/>
      </rPr>
      <t>metal de solda</t>
    </r>
  </si>
  <si>
    <t>Parâmetro de susceptibilidade a fragilização ao revenido do metal de base (API RP 934) - menor ou igual a 100 não susceptível</t>
  </si>
  <si>
    <t>Trinca de reaquecimento causada pelo endurecimento do núcleo do grão e a concentração de deformação nos contornos mais grosseiros com a presença e elementos segregantes como Sn, P, Sb, As</t>
  </si>
  <si>
    <t>Carbono Equivalente Handbook</t>
  </si>
  <si>
    <t xml:space="preserve">CE = </t>
  </si>
  <si>
    <t>Parâmetro UCS</t>
  </si>
  <si>
    <t>UCS = 230C + 190S + 75P + 45Nb - 12,3Si - 5,4Mn</t>
  </si>
  <si>
    <t xml:space="preserve">UCS = </t>
  </si>
  <si>
    <t>O que indica?</t>
  </si>
  <si>
    <t>Susceptibilidade a trinca a quente</t>
  </si>
  <si>
    <t>Composição do metal de base</t>
  </si>
  <si>
    <t>Composição do metal de solda</t>
  </si>
  <si>
    <t>Parâmetro PCM</t>
  </si>
  <si>
    <t xml:space="preserve">PCM = </t>
  </si>
  <si>
    <t>Carbono Equivalente N133REV N</t>
  </si>
  <si>
    <t>CEIIW = C + Mn/6 + (Cr+Mo+V)/5 + (Ni+Cu)/15</t>
  </si>
  <si>
    <t>Carbono Equivalente N1678 REV E</t>
  </si>
  <si>
    <t>Parâmetro PSR</t>
  </si>
  <si>
    <t>Psr =</t>
  </si>
  <si>
    <t>Susceptibilidade a trinca de reaquecimento</t>
  </si>
  <si>
    <t>Parâmetro Delta G</t>
  </si>
  <si>
    <t xml:space="preserve">DeltaG = </t>
  </si>
  <si>
    <t>Parâmetro Fator J</t>
  </si>
  <si>
    <t xml:space="preserve">J = </t>
  </si>
  <si>
    <t>Parâmetro de susceptibilidade a fragilização ao revenido do metal de base (API RP 934)</t>
  </si>
  <si>
    <t>Parâmetro de Bruscato</t>
  </si>
  <si>
    <t xml:space="preserve">X = </t>
  </si>
  <si>
    <t>Avalia susceptibilidade a fragilização ao revenido para o metal de solda</t>
  </si>
  <si>
    <t>Temperabilidade do material e susceptibilidade de trinca a frio</t>
  </si>
  <si>
    <t>Temperabilidade do material e susceptibilidade de trinca a frio para materiais de baixo carbono (C&lt;0,11%)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</si>
</sst>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</numFmts>
  <fonts count="4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9"/>
      <name val="Segoe UI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2" fontId="1" fillId="33" borderId="0" xfId="0" applyNumberFormat="1" applyFont="1" applyFill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81" fontId="1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 wrapText="1"/>
    </xf>
    <xf numFmtId="2" fontId="1" fillId="35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1" fillId="35" borderId="0" xfId="0" applyFont="1" applyFill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showGridLines="0" tabSelected="1" zoomScale="70" zoomScaleNormal="70" zoomScalePageLayoutView="0" workbookViewId="0" topLeftCell="A1">
      <selection activeCell="Q13" sqref="Q13"/>
    </sheetView>
  </sheetViews>
  <sheetFormatPr defaultColWidth="9.140625" defaultRowHeight="12.75"/>
  <cols>
    <col min="2" max="9" width="9.140625" style="26" customWidth="1"/>
    <col min="10" max="10" width="4.57421875" style="0" customWidth="1"/>
    <col min="11" max="11" width="3.57421875" style="0" customWidth="1"/>
    <col min="12" max="12" width="56.28125" style="11" bestFit="1" customWidth="1"/>
    <col min="13" max="13" width="10.7109375" style="12" customWidth="1"/>
    <col min="14" max="14" width="9.57421875" style="12" bestFit="1" customWidth="1"/>
    <col min="15" max="15" width="52.140625" style="17" customWidth="1"/>
  </cols>
  <sheetData>
    <row r="1" ht="27.75" customHeight="1"/>
    <row r="2" spans="2:15" ht="27.75" customHeight="1">
      <c r="B2" s="28" t="s">
        <v>65</v>
      </c>
      <c r="C2" s="28"/>
      <c r="D2" s="28"/>
      <c r="E2" s="28"/>
      <c r="F2" s="28"/>
      <c r="G2" s="28"/>
      <c r="H2" s="28"/>
      <c r="I2" s="28"/>
      <c r="O2" s="27" t="s">
        <v>63</v>
      </c>
    </row>
    <row r="3" spans="2:15" ht="27.75" customHeight="1">
      <c r="B3" s="24" t="s">
        <v>1</v>
      </c>
      <c r="C3" s="24" t="s">
        <v>2</v>
      </c>
      <c r="D3" s="24" t="s">
        <v>6</v>
      </c>
      <c r="E3" s="24" t="s">
        <v>22</v>
      </c>
      <c r="F3" s="24" t="s">
        <v>37</v>
      </c>
      <c r="G3" s="24" t="s">
        <v>3</v>
      </c>
      <c r="H3" s="24" t="s">
        <v>4</v>
      </c>
      <c r="I3" s="24" t="s">
        <v>5</v>
      </c>
      <c r="L3" s="13" t="s">
        <v>58</v>
      </c>
      <c r="M3" s="14" t="s">
        <v>59</v>
      </c>
      <c r="N3" s="21">
        <f>B4+(C4/6)+((G4+I4+C6+D4)/5)+((H4+B6)/15)</f>
        <v>0.5595333333333333</v>
      </c>
      <c r="O3" s="16" t="s">
        <v>83</v>
      </c>
    </row>
    <row r="4" spans="2:15" ht="27.75" customHeight="1">
      <c r="B4" s="23">
        <v>0.068</v>
      </c>
      <c r="C4" s="23">
        <v>1.46</v>
      </c>
      <c r="D4" s="23">
        <v>0.26</v>
      </c>
      <c r="E4" s="23">
        <v>0.008</v>
      </c>
      <c r="F4" s="23">
        <v>0.007</v>
      </c>
      <c r="G4" s="23">
        <v>0.05</v>
      </c>
      <c r="H4" s="23">
        <v>0.96</v>
      </c>
      <c r="I4" s="23">
        <v>0.25</v>
      </c>
      <c r="L4" s="11" t="s">
        <v>0</v>
      </c>
      <c r="O4" s="20" t="str">
        <f>IF(N3=0," ",IF(N3&lt;=0.4,"Baixo risco de trincamento",IF(N3&gt;0.4,"Alto risco de trincamento")))</f>
        <v>Alto risco de trincamento</v>
      </c>
    </row>
    <row r="5" spans="2:9" ht="27.75" customHeight="1">
      <c r="B5" s="24" t="s">
        <v>7</v>
      </c>
      <c r="C5" s="24" t="s">
        <v>8</v>
      </c>
      <c r="D5" s="24" t="s">
        <v>12</v>
      </c>
      <c r="E5" s="24" t="s">
        <v>19</v>
      </c>
      <c r="F5" s="24" t="s">
        <v>13</v>
      </c>
      <c r="G5" s="24" t="s">
        <v>23</v>
      </c>
      <c r="H5" s="24" t="s">
        <v>24</v>
      </c>
      <c r="I5" s="24" t="s">
        <v>25</v>
      </c>
    </row>
    <row r="6" spans="2:15" ht="27.75" customHeight="1">
      <c r="B6" s="22">
        <v>1.08</v>
      </c>
      <c r="C6" s="22">
        <v>0.001</v>
      </c>
      <c r="D6" s="22"/>
      <c r="E6" s="23"/>
      <c r="F6" s="23">
        <v>0.039</v>
      </c>
      <c r="G6" s="23"/>
      <c r="H6" s="23"/>
      <c r="I6" s="23"/>
      <c r="L6" s="13" t="s">
        <v>67</v>
      </c>
      <c r="M6" s="14" t="s">
        <v>68</v>
      </c>
      <c r="N6" s="21">
        <f>B4+(D4/30)+((C4+B6+G4)/20)+(H4/60)+(I4/15)+(C6/10)+(5*E6)</f>
        <v>0.23893333333333333</v>
      </c>
      <c r="O6" s="16" t="s">
        <v>84</v>
      </c>
    </row>
    <row r="7" spans="12:15" ht="27.75" customHeight="1">
      <c r="L7" s="18" t="s">
        <v>18</v>
      </c>
      <c r="O7" s="20" t="str">
        <f>IF(N6=0," ",IF(N6&lt;=0.2,"Baixo risco de trincamento",IF(N6&gt;0.2,"Alto risco de trincamento")))</f>
        <v>Alto risco de trincamento</v>
      </c>
    </row>
    <row r="8" spans="2:9" ht="27.75" customHeight="1">
      <c r="B8" s="28" t="s">
        <v>66</v>
      </c>
      <c r="C8" s="28"/>
      <c r="D8" s="28"/>
      <c r="E8" s="28"/>
      <c r="F8" s="28"/>
      <c r="G8" s="28"/>
      <c r="H8" s="28"/>
      <c r="I8" s="28"/>
    </row>
    <row r="9" spans="2:15" ht="27.75" customHeight="1">
      <c r="B9" s="25" t="s">
        <v>1</v>
      </c>
      <c r="C9" s="25" t="s">
        <v>2</v>
      </c>
      <c r="D9" s="25" t="s">
        <v>6</v>
      </c>
      <c r="E9" s="25" t="s">
        <v>22</v>
      </c>
      <c r="F9" s="25" t="s">
        <v>37</v>
      </c>
      <c r="G9" s="25" t="s">
        <v>3</v>
      </c>
      <c r="H9" s="25" t="s">
        <v>4</v>
      </c>
      <c r="I9" s="25" t="s">
        <v>5</v>
      </c>
      <c r="L9" s="13" t="s">
        <v>69</v>
      </c>
      <c r="M9" s="14" t="s">
        <v>59</v>
      </c>
      <c r="N9" s="21">
        <f>B4+(C4/6)+((G4+I4+C6)/5)+((H4+B6)/15)</f>
        <v>0.5075333333333334</v>
      </c>
      <c r="O9" s="16" t="s">
        <v>83</v>
      </c>
    </row>
    <row r="10" spans="2:15" ht="27.75" customHeight="1">
      <c r="B10" s="23"/>
      <c r="C10" s="23"/>
      <c r="D10" s="23"/>
      <c r="E10" s="23"/>
      <c r="F10" s="23"/>
      <c r="G10" s="23"/>
      <c r="H10" s="23"/>
      <c r="I10" s="23"/>
      <c r="L10" s="11" t="s">
        <v>70</v>
      </c>
      <c r="O10" s="29" t="str">
        <f>IF(N9=0," ",_xlfn.CONCAT("Pré aquecimento mínimo de ",TEXT(N9*200,"0"),"°C"))</f>
        <v>Pré aquecimento mínimo de 102°C</v>
      </c>
    </row>
    <row r="11" spans="2:9" ht="27.75" customHeight="1">
      <c r="B11" s="25" t="s">
        <v>7</v>
      </c>
      <c r="C11" s="25" t="s">
        <v>8</v>
      </c>
      <c r="D11" s="25" t="s">
        <v>12</v>
      </c>
      <c r="E11" s="25" t="s">
        <v>19</v>
      </c>
      <c r="F11" s="25" t="s">
        <v>13</v>
      </c>
      <c r="G11" s="25" t="s">
        <v>23</v>
      </c>
      <c r="H11" s="25" t="s">
        <v>24</v>
      </c>
      <c r="I11" s="25" t="s">
        <v>25</v>
      </c>
    </row>
    <row r="12" spans="2:15" ht="27.75" customHeight="1">
      <c r="B12" s="22"/>
      <c r="C12" s="22"/>
      <c r="D12" s="22"/>
      <c r="E12" s="23"/>
      <c r="F12" s="23"/>
      <c r="G12" s="23"/>
      <c r="H12" s="23"/>
      <c r="I12" s="23"/>
      <c r="L12" s="13" t="s">
        <v>71</v>
      </c>
      <c r="M12" s="14" t="s">
        <v>59</v>
      </c>
      <c r="N12" s="21">
        <f>B4+(C4/6)+((G4+I4+C6)/5)+((B6+H4)/15)</f>
        <v>0.5075333333333334</v>
      </c>
      <c r="O12" s="16" t="s">
        <v>83</v>
      </c>
    </row>
    <row r="13" spans="12:15" ht="27.75" customHeight="1">
      <c r="L13" s="18" t="s">
        <v>16</v>
      </c>
      <c r="O13" s="20" t="str">
        <f>IF(N12=0," ",IF(N12&lt;=0.4,"Baixo risco de trincamento",IF(N12&gt;0.4,"Alto risco de trincamento")))</f>
        <v>Alto risco de trincamento</v>
      </c>
    </row>
    <row r="14" ht="27.75" customHeight="1"/>
    <row r="15" spans="12:15" ht="27.75" customHeight="1">
      <c r="L15" s="13" t="s">
        <v>72</v>
      </c>
      <c r="M15" s="14" t="s">
        <v>73</v>
      </c>
      <c r="N15" s="21">
        <f>G4+B6+(2*I4)+(10*C6)+(7*D6)+(5*F6)-2</f>
        <v>-0.1649999999999998</v>
      </c>
      <c r="O15" s="16" t="s">
        <v>74</v>
      </c>
    </row>
    <row r="16" spans="12:15" ht="27.75" customHeight="1">
      <c r="L16" s="18" t="s">
        <v>11</v>
      </c>
      <c r="O16" s="20" t="str">
        <f>IF(N15=-2," ",IF(N15&lt;0,"Baixo risco de trincamento",IF(N15&gt;0,"Há risco de trincamento")))</f>
        <v>Baixo risco de trincamento</v>
      </c>
    </row>
    <row r="17" ht="27.75" customHeight="1"/>
    <row r="18" spans="12:15" ht="27.75" customHeight="1">
      <c r="L18" s="13" t="s">
        <v>75</v>
      </c>
      <c r="M18" s="14" t="s">
        <v>76</v>
      </c>
      <c r="N18" s="21">
        <f>G4+(3.3*I4)+(9.1*C6)-2</f>
        <v>-1.1159</v>
      </c>
      <c r="O18" s="16" t="s">
        <v>74</v>
      </c>
    </row>
    <row r="19" spans="12:15" ht="27.75" customHeight="1">
      <c r="L19" s="18" t="s">
        <v>32</v>
      </c>
      <c r="O19" s="20" t="str">
        <f>IF(N18=-2," ",IF(N18&lt;0,"Baixo risco de trincamento",IF(N18&gt;0,"Há risco de trincamento")))</f>
        <v>Baixo risco de trincamento</v>
      </c>
    </row>
    <row r="20" ht="27.75" customHeight="1"/>
    <row r="21" spans="12:15" ht="27.75" customHeight="1">
      <c r="L21" s="13" t="s">
        <v>77</v>
      </c>
      <c r="M21" s="14" t="s">
        <v>78</v>
      </c>
      <c r="N21" s="21">
        <f>(D4+C4)*(E4+H6)*10000</f>
        <v>137.6</v>
      </c>
      <c r="O21" s="16" t="s">
        <v>79</v>
      </c>
    </row>
    <row r="22" spans="12:15" ht="27.75" customHeight="1">
      <c r="L22" s="18" t="s">
        <v>29</v>
      </c>
      <c r="O22" s="20" t="str">
        <f>IF(N21=0," ",IF(N21&lt;100,"Baixo risco de trincamento",IF(N21&gt;100,"Há risco de trincamento")))</f>
        <v>Há risco de trincamento</v>
      </c>
    </row>
    <row r="23" ht="27.75" customHeight="1"/>
    <row r="24" spans="12:15" ht="27.75" customHeight="1">
      <c r="L24" s="19" t="s">
        <v>60</v>
      </c>
      <c r="M24" s="15" t="s">
        <v>62</v>
      </c>
      <c r="N24" s="21">
        <f>(230*B10)+(190*F10)+(75*E10)+(45*D12)-(12.3*D10)-(5.4*C10)</f>
        <v>0</v>
      </c>
      <c r="O24" s="16" t="s">
        <v>64</v>
      </c>
    </row>
    <row r="25" spans="12:15" ht="27.75" customHeight="1">
      <c r="L25" s="11" t="s">
        <v>61</v>
      </c>
      <c r="O25" s="20" t="str">
        <f>IF(N24=0," ",IF(N24&lt;=10,"Baixo risco de trincamento",IF(N24&gt;=30,"Alto risco de trincamento",IF(AND(N24&gt;10,N24&lt;30),"Risco moderado de trincamento"))))</f>
        <v> </v>
      </c>
    </row>
    <row r="26" ht="27.75" customHeight="1"/>
    <row r="27" spans="12:15" ht="27.75" customHeight="1">
      <c r="L27" s="19" t="s">
        <v>80</v>
      </c>
      <c r="M27" s="15" t="s">
        <v>81</v>
      </c>
      <c r="N27" s="21">
        <f>((10*E10)+(5*G12)+(4*H12)+(I12))/100</f>
        <v>0</v>
      </c>
      <c r="O27" s="16" t="s">
        <v>82</v>
      </c>
    </row>
    <row r="28" spans="12:15" ht="27.75" customHeight="1">
      <c r="L28" s="11" t="s">
        <v>21</v>
      </c>
      <c r="O28" s="20" t="str">
        <f>IF(N27=0," ",IF(N27&lt;20,"Baixo risco de trincamento",IF(N27&gt;20,"Há risco de trincamento")))</f>
        <v> </v>
      </c>
    </row>
  </sheetData>
  <sheetProtection/>
  <mergeCells count="2">
    <mergeCell ref="B2:I2"/>
    <mergeCell ref="B8:I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14"/>
  <sheetViews>
    <sheetView zoomScalePageLayoutView="0" workbookViewId="0" topLeftCell="A1">
      <selection activeCell="H17" sqref="H17"/>
    </sheetView>
  </sheetViews>
  <sheetFormatPr defaultColWidth="9.140625" defaultRowHeight="12.75"/>
  <sheetData>
    <row r="3" ht="12.75">
      <c r="C3" s="8" t="s">
        <v>56</v>
      </c>
    </row>
    <row r="6" ht="12.75">
      <c r="C6" s="8" t="s">
        <v>29</v>
      </c>
    </row>
    <row r="8" ht="12.75">
      <c r="B8" s="8" t="s">
        <v>50</v>
      </c>
    </row>
    <row r="10" spans="2:9" ht="12.75">
      <c r="B10" s="4" t="s">
        <v>6</v>
      </c>
      <c r="C10" s="4" t="s">
        <v>2</v>
      </c>
      <c r="D10" s="4" t="s">
        <v>22</v>
      </c>
      <c r="E10" s="4" t="s">
        <v>24</v>
      </c>
      <c r="F10" s="5"/>
      <c r="G10" s="5"/>
      <c r="H10" s="5"/>
      <c r="I10" s="5"/>
    </row>
    <row r="11" spans="2:9" ht="12.75">
      <c r="B11" s="3">
        <v>0.2</v>
      </c>
      <c r="C11" s="3">
        <v>0.39</v>
      </c>
      <c r="D11" s="3">
        <v>0.006</v>
      </c>
      <c r="E11" s="3">
        <v>0</v>
      </c>
      <c r="F11" s="6"/>
      <c r="G11" s="6"/>
      <c r="H11" s="6"/>
      <c r="I11" s="6"/>
    </row>
    <row r="14" spans="4:5" ht="12.75">
      <c r="D14" s="1" t="s">
        <v>28</v>
      </c>
      <c r="E14" s="7">
        <f>(B11+C11)*(D11+E11)*10000</f>
        <v>35.400000000000006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I14"/>
  <sheetViews>
    <sheetView zoomScalePageLayoutView="0" workbookViewId="0" topLeftCell="A1">
      <selection activeCell="C6" sqref="C6"/>
    </sheetView>
  </sheetViews>
  <sheetFormatPr defaultColWidth="9.140625" defaultRowHeight="12.75"/>
  <sheetData>
    <row r="6" ht="12.75">
      <c r="C6" t="s">
        <v>0</v>
      </c>
    </row>
    <row r="8" ht="12.75">
      <c r="B8" t="s">
        <v>10</v>
      </c>
    </row>
    <row r="10" spans="2:9" ht="12.75"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</row>
    <row r="11" spans="2:9" ht="12.75">
      <c r="B11" s="3">
        <v>0.068</v>
      </c>
      <c r="C11" s="3">
        <v>1.46</v>
      </c>
      <c r="D11" s="3">
        <v>0.05</v>
      </c>
      <c r="E11" s="3">
        <v>0.96</v>
      </c>
      <c r="F11" s="3">
        <v>0.25</v>
      </c>
      <c r="G11" s="3">
        <v>0.26</v>
      </c>
      <c r="H11" s="3">
        <v>1.08</v>
      </c>
      <c r="I11" s="3">
        <v>0</v>
      </c>
    </row>
    <row r="14" spans="4:5" ht="12.75">
      <c r="D14" s="1" t="s">
        <v>9</v>
      </c>
      <c r="E14" s="2">
        <f>B11+(C11/6)+((D11+F11+I11+G11)/5)+((E11+H11)/15)</f>
        <v>0.5593333333333333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26"/>
  <sheetViews>
    <sheetView zoomScalePageLayoutView="0" workbookViewId="0" topLeftCell="A1">
      <selection activeCell="E22" sqref="E22"/>
    </sheetView>
  </sheetViews>
  <sheetFormatPr defaultColWidth="9.140625" defaultRowHeight="12.75"/>
  <sheetData>
    <row r="3" ht="12.75">
      <c r="D3" s="9" t="s">
        <v>48</v>
      </c>
    </row>
    <row r="6" ht="12.75">
      <c r="C6" s="8" t="s">
        <v>36</v>
      </c>
    </row>
    <row r="8" ht="12.75">
      <c r="B8" s="8" t="s">
        <v>55</v>
      </c>
    </row>
    <row r="10" spans="2:12" ht="12.75"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7</v>
      </c>
      <c r="H10" s="4" t="s">
        <v>8</v>
      </c>
      <c r="I10" s="4" t="s">
        <v>22</v>
      </c>
      <c r="J10" s="4" t="s">
        <v>37</v>
      </c>
      <c r="K10" s="4" t="s">
        <v>12</v>
      </c>
      <c r="L10" s="4" t="s">
        <v>6</v>
      </c>
    </row>
    <row r="11" spans="2:12" ht="12.75">
      <c r="B11" s="3">
        <v>0.08</v>
      </c>
      <c r="C11" s="3">
        <v>0.39</v>
      </c>
      <c r="D11" s="3">
        <v>2</v>
      </c>
      <c r="E11" s="3">
        <v>0.05</v>
      </c>
      <c r="F11" s="3">
        <v>0.9</v>
      </c>
      <c r="G11" s="3">
        <v>0</v>
      </c>
      <c r="H11" s="3">
        <v>0.001</v>
      </c>
      <c r="I11" s="10">
        <v>0.006</v>
      </c>
      <c r="J11" s="10">
        <v>0.014</v>
      </c>
      <c r="K11" s="10">
        <v>0</v>
      </c>
      <c r="L11" s="10">
        <v>0.2</v>
      </c>
    </row>
    <row r="14" spans="4:5" ht="12.75">
      <c r="D14" s="1" t="s">
        <v>38</v>
      </c>
      <c r="E14" s="2">
        <f>(230*B11)+(190*J11)+(75*I11)+(45*K11)-(12.3*L11)-(5.4*C11)</f>
        <v>16.944</v>
      </c>
    </row>
    <row r="20" spans="5:18" ht="12.75">
      <c r="E20" s="8" t="s">
        <v>54</v>
      </c>
      <c r="R20" s="8" t="s">
        <v>46</v>
      </c>
    </row>
    <row r="21" spans="7:18" ht="12.75">
      <c r="G21" s="9"/>
      <c r="R21" s="8" t="s">
        <v>51</v>
      </c>
    </row>
    <row r="22" spans="5:18" ht="12.75">
      <c r="E22" s="8" t="s">
        <v>41</v>
      </c>
      <c r="R22" s="8" t="s">
        <v>52</v>
      </c>
    </row>
    <row r="23" spans="5:18" ht="12.75">
      <c r="E23" s="8" t="s">
        <v>42</v>
      </c>
      <c r="R23" s="8" t="s">
        <v>53</v>
      </c>
    </row>
    <row r="24" ht="12.75">
      <c r="E24" s="8" t="s">
        <v>40</v>
      </c>
    </row>
    <row r="26" ht="12.75">
      <c r="N26" s="8" t="s">
        <v>45</v>
      </c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2"/>
  <sheetViews>
    <sheetView zoomScalePageLayoutView="0" workbookViewId="0" topLeftCell="A1">
      <selection activeCell="W15" sqref="W15"/>
    </sheetView>
  </sheetViews>
  <sheetFormatPr defaultColWidth="9.140625" defaultRowHeight="12.75"/>
  <sheetData>
    <row r="4" ht="12.75">
      <c r="D4" s="8" t="s">
        <v>47</v>
      </c>
    </row>
    <row r="6" ht="12.75">
      <c r="C6" s="8" t="s">
        <v>18</v>
      </c>
    </row>
    <row r="8" ht="12.75">
      <c r="B8" t="s">
        <v>10</v>
      </c>
    </row>
    <row r="10" spans="2:10" ht="12.75">
      <c r="B10" s="4" t="s">
        <v>1</v>
      </c>
      <c r="C10" s="4" t="s">
        <v>6</v>
      </c>
      <c r="D10" s="4" t="s">
        <v>2</v>
      </c>
      <c r="E10" s="4" t="s">
        <v>7</v>
      </c>
      <c r="F10" s="4" t="s">
        <v>3</v>
      </c>
      <c r="G10" s="4" t="s">
        <v>4</v>
      </c>
      <c r="H10" s="4" t="s">
        <v>5</v>
      </c>
      <c r="I10" s="4" t="s">
        <v>8</v>
      </c>
      <c r="J10" s="4" t="s">
        <v>19</v>
      </c>
    </row>
    <row r="11" spans="2:10" ht="12.75">
      <c r="B11" s="3">
        <v>0.068</v>
      </c>
      <c r="C11" s="3">
        <v>0.26</v>
      </c>
      <c r="D11" s="3">
        <v>1.46</v>
      </c>
      <c r="E11" s="3">
        <v>1.08</v>
      </c>
      <c r="F11" s="3">
        <v>0.05</v>
      </c>
      <c r="G11" s="3">
        <v>0.96</v>
      </c>
      <c r="H11" s="3">
        <v>0.25</v>
      </c>
      <c r="I11" s="3">
        <v>0</v>
      </c>
      <c r="J11" s="3">
        <v>0</v>
      </c>
    </row>
    <row r="14" spans="4:5" ht="12.75">
      <c r="D14" s="1" t="s">
        <v>17</v>
      </c>
      <c r="E14" s="2">
        <f>B11+(C11/30)+((D11+E11+F11)/20)+(G11/60)+(H11/15)+(I11/10)+(5*J11)</f>
        <v>0.23883333333333334</v>
      </c>
    </row>
    <row r="18" ht="12.75">
      <c r="B18" s="8" t="s">
        <v>44</v>
      </c>
    </row>
    <row r="20" ht="12.75">
      <c r="B20" t="s">
        <v>20</v>
      </c>
    </row>
    <row r="22" ht="12.75">
      <c r="B22" s="8" t="s">
        <v>43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H21"/>
  <sheetViews>
    <sheetView zoomScalePageLayoutView="0" workbookViewId="0" topLeftCell="A1">
      <selection activeCell="G21" sqref="G21"/>
    </sheetView>
  </sheetViews>
  <sheetFormatPr defaultColWidth="9.140625" defaultRowHeight="12.75"/>
  <sheetData>
    <row r="6" ht="15.75">
      <c r="C6" s="8" t="s">
        <v>30</v>
      </c>
    </row>
    <row r="8" ht="12.75">
      <c r="B8" t="s">
        <v>10</v>
      </c>
    </row>
    <row r="10" spans="2:8" ht="12.75"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7</v>
      </c>
      <c r="H10" s="4" t="s">
        <v>8</v>
      </c>
    </row>
    <row r="11" spans="2:8" ht="12.75">
      <c r="B11" s="3">
        <v>0.008</v>
      </c>
      <c r="C11" s="3">
        <v>0.39</v>
      </c>
      <c r="D11" s="3">
        <v>2</v>
      </c>
      <c r="E11" s="3">
        <v>0.005</v>
      </c>
      <c r="F11" s="3">
        <v>0.9</v>
      </c>
      <c r="G11" s="3">
        <v>0</v>
      </c>
      <c r="H11" s="3">
        <v>0.001</v>
      </c>
    </row>
    <row r="14" spans="4:5" ht="12.75">
      <c r="D14" s="1" t="s">
        <v>9</v>
      </c>
      <c r="E14" s="2">
        <f>B11+(C11/6)+((D11+F11+H11)/5)+((E11+G11)/15)</f>
        <v>0.6535333333333333</v>
      </c>
    </row>
    <row r="21" spans="5:8" ht="12.75">
      <c r="E21" t="s">
        <v>35</v>
      </c>
      <c r="G21" s="9">
        <f>E14*200</f>
        <v>130.70666666666665</v>
      </c>
      <c r="H21" t="s">
        <v>34</v>
      </c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6:G14"/>
  <sheetViews>
    <sheetView zoomScalePageLayoutView="0" workbookViewId="0" topLeftCell="A1">
      <selection activeCell="E14" sqref="E14"/>
    </sheetView>
  </sheetViews>
  <sheetFormatPr defaultColWidth="9.140625" defaultRowHeight="12.75"/>
  <sheetData>
    <row r="6" ht="12.75">
      <c r="C6" s="8" t="s">
        <v>15</v>
      </c>
    </row>
    <row r="8" ht="12.75">
      <c r="B8" t="s">
        <v>10</v>
      </c>
    </row>
    <row r="10" spans="2:7" ht="12.75"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7</v>
      </c>
    </row>
    <row r="11" spans="2:7" ht="12.75">
      <c r="B11" s="3"/>
      <c r="C11" s="3"/>
      <c r="D11" s="3"/>
      <c r="E11" s="3"/>
      <c r="F11" s="3"/>
      <c r="G11" s="3"/>
    </row>
    <row r="14" spans="4:5" ht="12.75">
      <c r="D14" s="1" t="s">
        <v>9</v>
      </c>
      <c r="E14" s="2">
        <f>B11+(C11/6)+((D11+E11+F11)/5)+((E11+G11)/15)</f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6:H14"/>
  <sheetViews>
    <sheetView zoomScalePageLayoutView="0" workbookViewId="0" topLeftCell="A1">
      <selection activeCell="E14" sqref="E14"/>
    </sheetView>
  </sheetViews>
  <sheetFormatPr defaultColWidth="9.140625" defaultRowHeight="12.75"/>
  <sheetData>
    <row r="6" ht="12.75">
      <c r="C6" s="8" t="s">
        <v>16</v>
      </c>
    </row>
    <row r="8" ht="12.75">
      <c r="B8" t="s">
        <v>10</v>
      </c>
    </row>
    <row r="10" spans="2:8" ht="12.75"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7</v>
      </c>
      <c r="H10" s="4" t="s">
        <v>8</v>
      </c>
    </row>
    <row r="11" spans="2:8" ht="12.75">
      <c r="B11" s="3"/>
      <c r="C11" s="3"/>
      <c r="D11" s="3"/>
      <c r="E11" s="3"/>
      <c r="F11" s="3"/>
      <c r="G11" s="3"/>
      <c r="H11" s="3"/>
    </row>
    <row r="14" spans="4:5" ht="12.75">
      <c r="D14" s="1" t="s">
        <v>9</v>
      </c>
      <c r="E14" s="2">
        <f>B11+(C11/6)+((D11+F11+H11)/5)+((E11+G11)/15)</f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S21"/>
  <sheetViews>
    <sheetView zoomScalePageLayoutView="0" workbookViewId="0" topLeftCell="A1">
      <selection activeCell="O14" sqref="O14"/>
    </sheetView>
  </sheetViews>
  <sheetFormatPr defaultColWidth="9.140625" defaultRowHeight="12.75"/>
  <sheetData>
    <row r="3" ht="12.75">
      <c r="C3" s="8" t="s">
        <v>49</v>
      </c>
    </row>
    <row r="6" spans="3:13" ht="12.75">
      <c r="C6" s="8" t="s">
        <v>11</v>
      </c>
      <c r="M6" t="s">
        <v>32</v>
      </c>
    </row>
    <row r="8" spans="2:12" ht="12.75">
      <c r="B8" s="8" t="s">
        <v>50</v>
      </c>
      <c r="L8" s="8" t="s">
        <v>50</v>
      </c>
    </row>
    <row r="10" spans="2:19" ht="12.75">
      <c r="B10" s="4" t="s">
        <v>3</v>
      </c>
      <c r="C10" s="4" t="s">
        <v>7</v>
      </c>
      <c r="D10" s="4" t="s">
        <v>5</v>
      </c>
      <c r="E10" s="4" t="s">
        <v>8</v>
      </c>
      <c r="F10" s="4" t="s">
        <v>12</v>
      </c>
      <c r="G10" s="4" t="s">
        <v>13</v>
      </c>
      <c r="H10" s="4"/>
      <c r="I10" s="4"/>
      <c r="L10" s="4" t="s">
        <v>3</v>
      </c>
      <c r="M10" s="4" t="s">
        <v>5</v>
      </c>
      <c r="N10" s="4" t="s">
        <v>8</v>
      </c>
      <c r="O10" s="4"/>
      <c r="P10" s="4"/>
      <c r="Q10" s="4"/>
      <c r="R10" s="4"/>
      <c r="S10" s="4"/>
    </row>
    <row r="11" spans="2:19" ht="12.75">
      <c r="B11" s="3">
        <v>2</v>
      </c>
      <c r="C11" s="3">
        <v>0</v>
      </c>
      <c r="D11" s="3">
        <v>0.9</v>
      </c>
      <c r="E11" s="3">
        <v>0.001</v>
      </c>
      <c r="F11" s="3">
        <v>0</v>
      </c>
      <c r="G11" s="3"/>
      <c r="H11" s="3"/>
      <c r="I11" s="3"/>
      <c r="L11" s="3">
        <f>B11</f>
        <v>2</v>
      </c>
      <c r="M11" s="3">
        <f>D11</f>
        <v>0.9</v>
      </c>
      <c r="N11" s="3">
        <f>E11</f>
        <v>0.001</v>
      </c>
      <c r="O11" s="3"/>
      <c r="P11" s="3"/>
      <c r="Q11" s="3"/>
      <c r="R11" s="3"/>
      <c r="S11" s="3"/>
    </row>
    <row r="14" spans="4:15" ht="12.75">
      <c r="D14" s="1" t="s">
        <v>14</v>
      </c>
      <c r="E14" s="2">
        <f>B11+C11+(2*D11)+(10*E11)+(7*F11)+(5*G11)-2</f>
        <v>1.8099999999999996</v>
      </c>
      <c r="N14" s="1" t="s">
        <v>33</v>
      </c>
      <c r="O14" s="2">
        <f>L11+(3.3*M11)+(9.1*N11)-2</f>
        <v>2.9791</v>
      </c>
    </row>
    <row r="17" ht="12.75">
      <c r="B17" t="s">
        <v>31</v>
      </c>
    </row>
    <row r="21" ht="12.75">
      <c r="B21" t="s">
        <v>57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14"/>
  <sheetViews>
    <sheetView zoomScalePageLayoutView="0" workbookViewId="0" topLeftCell="A4">
      <selection activeCell="E15" sqref="E15"/>
    </sheetView>
  </sheetViews>
  <sheetFormatPr defaultColWidth="9.140625" defaultRowHeight="12.75"/>
  <sheetData>
    <row r="3" ht="12.75">
      <c r="C3" t="s">
        <v>27</v>
      </c>
    </row>
    <row r="6" ht="12.75">
      <c r="C6" s="8" t="s">
        <v>21</v>
      </c>
    </row>
    <row r="8" ht="12.75">
      <c r="B8" s="8" t="s">
        <v>39</v>
      </c>
    </row>
    <row r="10" spans="2:9" ht="12.75">
      <c r="B10" s="4" t="s">
        <v>22</v>
      </c>
      <c r="C10" s="4" t="s">
        <v>23</v>
      </c>
      <c r="D10" s="4" t="s">
        <v>24</v>
      </c>
      <c r="E10" s="4" t="s">
        <v>25</v>
      </c>
      <c r="F10" s="5"/>
      <c r="G10" s="5"/>
      <c r="H10" s="5"/>
      <c r="I10" s="5"/>
    </row>
    <row r="11" spans="2:9" ht="12.75">
      <c r="B11" s="3"/>
      <c r="C11" s="3"/>
      <c r="D11" s="3"/>
      <c r="E11" s="3"/>
      <c r="F11" s="6"/>
      <c r="G11" s="6"/>
      <c r="H11" s="6"/>
      <c r="I11" s="6"/>
    </row>
    <row r="14" spans="4:5" ht="12.75">
      <c r="D14" s="1" t="s">
        <v>26</v>
      </c>
      <c r="E14" s="2">
        <f>((10*B11)+(5*C11)+(4*D11)+(E11))/100</f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Tecmetal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Annelise Zeemann</dc:creator>
  <cp:keywords/>
  <dc:description/>
  <cp:lastModifiedBy>Henrique Fontes</cp:lastModifiedBy>
  <dcterms:created xsi:type="dcterms:W3CDTF">2003-03-20T18:16:12Z</dcterms:created>
  <dcterms:modified xsi:type="dcterms:W3CDTF">2019-07-26T20:39:45Z</dcterms:modified>
  <cp:category/>
  <cp:version/>
  <cp:contentType/>
  <cp:contentStatus/>
</cp:coreProperties>
</file>